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drawings/drawing3.xml" ContentType="application/vnd.openxmlformats-officedocument.drawing+xml"/>
  <Override PartName="/xl/drawings/drawing1.xml" ContentType="application/vnd.openxmlformats-officedocument.drawing+xml"/>
  <Default Extension="jpeg" ContentType="image/jpeg"/>
  <Override PartName="/xl/drawings/drawing2.xml" ContentType="application/vnd.openxmlformats-officedocument.drawing+xml"/>
  <Override PartName="/xl/styles.xml" ContentType="application/vnd.openxmlformats-officedocument.spreadsheetml.styles+xml"/>
  <Default Extension="png" ContentType="image/png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800" tabRatio="500"/>
  </bookViews>
  <sheets>
    <sheet name="SEData" sheetId="1" r:id="rId1"/>
    <sheet name="Production Table" sheetId="2" r:id="rId2"/>
    <sheet name="Attraction Table" sheetId="3" r:id="rId3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7" i="1"/>
  <c r="N5"/>
  <c r="N3"/>
  <c r="N4"/>
  <c r="N6"/>
  <c r="N8"/>
  <c r="N9"/>
  <c r="M9"/>
  <c r="L9"/>
  <c r="K9"/>
  <c r="J9"/>
  <c r="I9"/>
  <c r="H9"/>
  <c r="C9"/>
  <c r="B9"/>
  <c r="M8"/>
  <c r="L8"/>
  <c r="K8"/>
  <c r="G8"/>
  <c r="D8"/>
  <c r="M7"/>
  <c r="L7"/>
  <c r="K7"/>
  <c r="G7"/>
  <c r="D7"/>
  <c r="M6"/>
  <c r="L6"/>
  <c r="K6"/>
  <c r="G6"/>
  <c r="D6"/>
  <c r="M5"/>
  <c r="L5"/>
  <c r="K5"/>
  <c r="G5"/>
  <c r="D5"/>
  <c r="M4"/>
  <c r="L4"/>
  <c r="K4"/>
  <c r="G4"/>
  <c r="D4"/>
  <c r="M3"/>
  <c r="L3"/>
  <c r="K3"/>
  <c r="G3"/>
  <c r="D3"/>
</calcChain>
</file>

<file path=xl/sharedStrings.xml><?xml version="1.0" encoding="utf-8"?>
<sst xmlns="http://schemas.openxmlformats.org/spreadsheetml/2006/main" count="41" uniqueCount="33">
  <si>
    <t>DO NOT USE FOR REAL MODELING WORK.</t>
    <phoneticPr fontId="2" type="noConversion"/>
  </si>
  <si>
    <t>Trips/Employee</t>
    <phoneticPr fontId="2" type="noConversion"/>
  </si>
  <si>
    <t>Inputs</t>
    <phoneticPr fontId="2" type="noConversion"/>
  </si>
  <si>
    <t>Outputs</t>
    <phoneticPr fontId="2" type="noConversion"/>
  </si>
  <si>
    <t>Productons</t>
    <phoneticPr fontId="2" type="noConversion"/>
  </si>
  <si>
    <t>TAZ</t>
    <phoneticPr fontId="2" type="noConversion"/>
  </si>
  <si>
    <t>Pop</t>
    <phoneticPr fontId="2" type="noConversion"/>
  </si>
  <si>
    <t>DU</t>
    <phoneticPr fontId="2" type="noConversion"/>
  </si>
  <si>
    <t>Persons/DU</t>
    <phoneticPr fontId="2" type="noConversion"/>
  </si>
  <si>
    <t>1 Auto</t>
    <phoneticPr fontId="2" type="noConversion"/>
  </si>
  <si>
    <t>2 Autos</t>
    <phoneticPr fontId="2" type="noConversion"/>
  </si>
  <si>
    <t>3+ Autos</t>
    <phoneticPr fontId="2" type="noConversion"/>
  </si>
  <si>
    <t>HBW</t>
    <phoneticPr fontId="2" type="noConversion"/>
  </si>
  <si>
    <t>HBO</t>
    <phoneticPr fontId="2" type="noConversion"/>
  </si>
  <si>
    <t>NHB</t>
    <phoneticPr fontId="2" type="noConversion"/>
  </si>
  <si>
    <t>Attractions</t>
    <phoneticPr fontId="2" type="noConversion"/>
  </si>
  <si>
    <t>Employees</t>
    <phoneticPr fontId="2" type="noConversion"/>
  </si>
  <si>
    <t>Retail</t>
    <phoneticPr fontId="2" type="noConversion"/>
  </si>
  <si>
    <t>Office</t>
    <phoneticPr fontId="2" type="noConversion"/>
  </si>
  <si>
    <t>Industrial</t>
    <phoneticPr fontId="2" type="noConversion"/>
  </si>
  <si>
    <t>Percent of DUs</t>
    <phoneticPr fontId="2" type="noConversion"/>
  </si>
  <si>
    <t>Created by Andrew Rohne, AICP</t>
    <phoneticPr fontId="2" type="noConversion"/>
  </si>
  <si>
    <t>Licensed under the Creative Commons Attribution-Non-Commercial-Share-Alike License</t>
    <phoneticPr fontId="2" type="noConversion"/>
  </si>
  <si>
    <t>http://creativecommons.org/licenses/by-nc-sa/3.0/us/</t>
  </si>
  <si>
    <t>HBW</t>
    <phoneticPr fontId="2" type="noConversion"/>
  </si>
  <si>
    <t>HBO</t>
    <phoneticPr fontId="2" type="noConversion"/>
  </si>
  <si>
    <t>NHB</t>
    <phoneticPr fontId="2" type="noConversion"/>
  </si>
  <si>
    <t>Persons/HH</t>
    <phoneticPr fontId="2" type="noConversion"/>
  </si>
  <si>
    <t>Office</t>
    <phoneticPr fontId="2" type="noConversion"/>
  </si>
  <si>
    <t>Retail</t>
    <phoneticPr fontId="2" type="noConversion"/>
  </si>
  <si>
    <t>Industrial</t>
    <phoneticPr fontId="2" type="noConversion"/>
  </si>
  <si>
    <t>Autos</t>
    <phoneticPr fontId="2" type="noConversion"/>
  </si>
  <si>
    <t>THIS DATA IS NOT REAL.  FOR EDUCATIONAL PURPOSES ONLY.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</si>
</sst>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3" borderId="0" xfId="0" applyFill="1"/>
    <xf numFmtId="0" fontId="1" fillId="0" borderId="29" xfId="0" applyFont="1" applyBorder="1"/>
    <xf numFmtId="0" fontId="1" fillId="0" borderId="30" xfId="0" applyFont="1" applyBorder="1"/>
    <xf numFmtId="0" fontId="1" fillId="0" borderId="3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7" xfId="0" applyFont="1" applyBorder="1"/>
    <xf numFmtId="0" fontId="0" fillId="0" borderId="8" xfId="0" applyBorder="1"/>
    <xf numFmtId="3" fontId="0" fillId="2" borderId="9" xfId="0" applyNumberFormat="1" applyFill="1" applyBorder="1"/>
    <xf numFmtId="2" fontId="0" fillId="2" borderId="9" xfId="0" applyNumberFormat="1" applyFill="1" applyBorder="1"/>
    <xf numFmtId="0" fontId="0" fillId="2" borderId="9" xfId="0" applyFill="1" applyBorder="1"/>
    <xf numFmtId="3" fontId="0" fillId="3" borderId="9" xfId="0" applyNumberFormat="1" applyFill="1" applyBorder="1"/>
    <xf numFmtId="3" fontId="0" fillId="3" borderId="14" xfId="0" applyNumberFormat="1" applyFill="1" applyBorder="1"/>
    <xf numFmtId="0" fontId="0" fillId="0" borderId="15" xfId="0" applyBorder="1"/>
    <xf numFmtId="3" fontId="0" fillId="2" borderId="16" xfId="0" applyNumberFormat="1" applyFill="1" applyBorder="1"/>
    <xf numFmtId="2" fontId="0" fillId="2" borderId="16" xfId="0" applyNumberFormat="1" applyFill="1" applyBorder="1"/>
    <xf numFmtId="0" fontId="0" fillId="2" borderId="16" xfId="0" applyFill="1" applyBorder="1"/>
    <xf numFmtId="3" fontId="0" fillId="3" borderId="16" xfId="0" applyNumberFormat="1" applyFill="1" applyBorder="1"/>
    <xf numFmtId="3" fontId="0" fillId="3" borderId="21" xfId="0" applyNumberFormat="1" applyFill="1" applyBorder="1"/>
    <xf numFmtId="0" fontId="0" fillId="0" borderId="22" xfId="0" applyBorder="1"/>
    <xf numFmtId="3" fontId="0" fillId="2" borderId="23" xfId="0" applyNumberFormat="1" applyFill="1" applyBorder="1"/>
    <xf numFmtId="2" fontId="0" fillId="2" borderId="23" xfId="0" applyNumberFormat="1" applyFill="1" applyBorder="1"/>
    <xf numFmtId="0" fontId="0" fillId="2" borderId="23" xfId="0" applyFill="1" applyBorder="1"/>
    <xf numFmtId="3" fontId="0" fillId="3" borderId="23" xfId="0" applyNumberFormat="1" applyFill="1" applyBorder="1"/>
    <xf numFmtId="3" fontId="0" fillId="3" borderId="28" xfId="0" applyNumberFormat="1" applyFill="1" applyBorder="1"/>
    <xf numFmtId="0" fontId="1" fillId="0" borderId="31" xfId="0" applyFont="1" applyBorder="1"/>
    <xf numFmtId="0" fontId="1" fillId="0" borderId="3" xfId="0" applyFont="1" applyBorder="1"/>
    <xf numFmtId="2" fontId="0" fillId="2" borderId="10" xfId="0" applyNumberFormat="1" applyFill="1" applyBorder="1"/>
    <xf numFmtId="2" fontId="0" fillId="2" borderId="17" xfId="0" applyNumberFormat="1" applyFill="1" applyBorder="1"/>
    <xf numFmtId="2" fontId="0" fillId="2" borderId="24" xfId="0" applyNumberFormat="1" applyFill="1" applyBorder="1"/>
    <xf numFmtId="0" fontId="1" fillId="0" borderId="6" xfId="0" applyFont="1" applyBorder="1"/>
    <xf numFmtId="3" fontId="0" fillId="3" borderId="13" xfId="0" applyNumberFormat="1" applyFill="1" applyBorder="1"/>
    <xf numFmtId="3" fontId="0" fillId="3" borderId="20" xfId="0" applyNumberFormat="1" applyFill="1" applyBorder="1"/>
    <xf numFmtId="3" fontId="0" fillId="3" borderId="27" xfId="0" applyNumberFormat="1" applyFill="1" applyBorder="1"/>
    <xf numFmtId="0" fontId="1" fillId="0" borderId="4" xfId="0" applyFont="1" applyBorder="1"/>
    <xf numFmtId="0" fontId="1" fillId="0" borderId="5" xfId="0" applyFont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5" xfId="0" applyNumberFormat="1" applyFill="1" applyBorder="1"/>
    <xf numFmtId="2" fontId="0" fillId="2" borderId="26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5" xfId="0" applyFill="1" applyBorder="1"/>
    <xf numFmtId="0" fontId="0" fillId="2" borderId="26" xfId="0" applyFill="1" applyBorder="1"/>
    <xf numFmtId="0" fontId="1" fillId="0" borderId="3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16</xdr:row>
      <xdr:rowOff>63500</xdr:rowOff>
    </xdr:from>
    <xdr:to>
      <xdr:col>2</xdr:col>
      <xdr:colOff>304800</xdr:colOff>
      <xdr:row>18</xdr:row>
      <xdr:rowOff>127000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2755900"/>
          <a:ext cx="11176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23</xdr:row>
      <xdr:rowOff>63500</xdr:rowOff>
    </xdr:from>
    <xdr:to>
      <xdr:col>1</xdr:col>
      <xdr:colOff>241300</xdr:colOff>
      <xdr:row>25</xdr:row>
      <xdr:rowOff>127000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60800"/>
          <a:ext cx="1117600" cy="39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11</xdr:row>
      <xdr:rowOff>63500</xdr:rowOff>
    </xdr:from>
    <xdr:to>
      <xdr:col>1</xdr:col>
      <xdr:colOff>254000</xdr:colOff>
      <xdr:row>13</xdr:row>
      <xdr:rowOff>127000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1879600"/>
          <a:ext cx="111760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36"/>
  <sheetViews>
    <sheetView tabSelected="1" workbookViewId="0"/>
  </sheetViews>
  <sheetFormatPr baseColWidth="10" defaultRowHeight="13"/>
  <cols>
    <col min="1" max="1" width="4.140625" bestFit="1" customWidth="1"/>
    <col min="2" max="2" width="5.7109375" bestFit="1" customWidth="1"/>
    <col min="3" max="3" width="3.85546875" bestFit="1" customWidth="1"/>
    <col min="4" max="4" width="10.85546875" bestFit="1" customWidth="1"/>
    <col min="5" max="5" width="6.42578125" bestFit="1" customWidth="1"/>
    <col min="6" max="6" width="7.28515625" bestFit="1" customWidth="1"/>
    <col min="7" max="7" width="8.42578125" bestFit="1" customWidth="1"/>
    <col min="8" max="8" width="9.7109375" bestFit="1" customWidth="1"/>
    <col min="9" max="9" width="5.85546875" bestFit="1" customWidth="1"/>
    <col min="10" max="10" width="9" bestFit="1" customWidth="1"/>
    <col min="11" max="11" width="6.85546875" bestFit="1" customWidth="1"/>
    <col min="12" max="13" width="5.28515625" bestFit="1" customWidth="1"/>
    <col min="14" max="14" width="10" bestFit="1" customWidth="1"/>
  </cols>
  <sheetData>
    <row r="1" spans="1:14" ht="14" thickTop="1">
      <c r="A1" s="6"/>
      <c r="B1" s="7"/>
      <c r="C1" s="7"/>
      <c r="D1" s="30"/>
      <c r="E1" s="55" t="s">
        <v>20</v>
      </c>
      <c r="F1" s="54"/>
      <c r="G1" s="56"/>
      <c r="H1" s="55" t="s">
        <v>16</v>
      </c>
      <c r="I1" s="54"/>
      <c r="J1" s="56"/>
      <c r="K1" s="53" t="s">
        <v>4</v>
      </c>
      <c r="L1" s="54"/>
      <c r="M1" s="54"/>
      <c r="N1" s="8"/>
    </row>
    <row r="2" spans="1:14" ht="14" thickBot="1">
      <c r="A2" s="9" t="s">
        <v>5</v>
      </c>
      <c r="B2" s="10" t="s">
        <v>6</v>
      </c>
      <c r="C2" s="10" t="s">
        <v>7</v>
      </c>
      <c r="D2" s="31" t="s">
        <v>8</v>
      </c>
      <c r="E2" s="39" t="s">
        <v>9</v>
      </c>
      <c r="F2" s="10" t="s">
        <v>10</v>
      </c>
      <c r="G2" s="40" t="s">
        <v>11</v>
      </c>
      <c r="H2" s="39" t="s">
        <v>17</v>
      </c>
      <c r="I2" s="10" t="s">
        <v>18</v>
      </c>
      <c r="J2" s="40" t="s">
        <v>19</v>
      </c>
      <c r="K2" s="35" t="s">
        <v>12</v>
      </c>
      <c r="L2" s="10" t="s">
        <v>13</v>
      </c>
      <c r="M2" s="10" t="s">
        <v>14</v>
      </c>
      <c r="N2" s="11" t="s">
        <v>15</v>
      </c>
    </row>
    <row r="3" spans="1:14">
      <c r="A3" s="12">
        <v>1</v>
      </c>
      <c r="B3" s="13">
        <v>210</v>
      </c>
      <c r="C3" s="13">
        <v>98</v>
      </c>
      <c r="D3" s="32">
        <f>B3/C3</f>
        <v>2.1428571428571428</v>
      </c>
      <c r="E3" s="41">
        <v>10.9</v>
      </c>
      <c r="F3" s="14">
        <v>31.2</v>
      </c>
      <c r="G3" s="42">
        <f>100-SUM(E3:F3)</f>
        <v>57.9</v>
      </c>
      <c r="H3" s="47">
        <v>30</v>
      </c>
      <c r="I3" s="15">
        <v>60</v>
      </c>
      <c r="J3" s="48">
        <v>16</v>
      </c>
      <c r="K3" s="36">
        <f>ROUND(VLOOKUP($D3,'Production Table'!$B$2:$E$6,2)*($E3/100)*$C3+VLOOKUP($D3,'Production Table'!$B$7:$E$11,2)*($F3/100)*$C3+VLOOKUP($D3,'Production Table'!$B$12:$E$16,2)*($G3/100)*$C3,0)</f>
        <v>249</v>
      </c>
      <c r="L3" s="16">
        <f>ROUND(VLOOKUP($D3,'Production Table'!$B$2:$E$6,3)*($E3/100)*$C3+VLOOKUP($D3,'Production Table'!$B$7:$E$11,3)*($F3/100)*$C3+VLOOKUP($D3,'Production Table'!$B$12:$E$16,3)*($G3/100)*$C3,0)</f>
        <v>574</v>
      </c>
      <c r="M3" s="16">
        <f>ROUND(VLOOKUP($D3,'Production Table'!$B$2:$E$6,4)*($E3/100)*$C3+VLOOKUP($D3,'Production Table'!$B$7:$E$11,4)*($F3/100)*$C3+VLOOKUP($D3,'Production Table'!$B$12:$E$16,4)*($G3/100)*$C3,0)</f>
        <v>260</v>
      </c>
      <c r="N3" s="17">
        <f>ROUND(H3*'Attraction Table'!$B$3+SEData!I3*'Attraction Table'!$B$2+SEData!J3*'Attraction Table'!$B$4,0)</f>
        <v>1122</v>
      </c>
    </row>
    <row r="4" spans="1:14">
      <c r="A4" s="18">
        <v>2</v>
      </c>
      <c r="B4" s="19">
        <v>390</v>
      </c>
      <c r="C4" s="19">
        <v>190</v>
      </c>
      <c r="D4" s="33">
        <f t="shared" ref="D4:D8" si="0">B4/C4</f>
        <v>2.0526315789473686</v>
      </c>
      <c r="E4" s="43">
        <v>12.4</v>
      </c>
      <c r="F4" s="20">
        <v>64.8</v>
      </c>
      <c r="G4" s="44">
        <f t="shared" ref="G4:G8" si="1">100-SUM(E4:F4)</f>
        <v>22.799999999999997</v>
      </c>
      <c r="H4" s="49">
        <v>20</v>
      </c>
      <c r="I4" s="21">
        <v>0</v>
      </c>
      <c r="J4" s="50">
        <v>0</v>
      </c>
      <c r="K4" s="37">
        <f>ROUND(VLOOKUP($D4,'Production Table'!$B$2:$E$6,2)*($E4/100)*$C4+VLOOKUP($D4,'Production Table'!$B$7:$E$11,2)*($F4/100)*$C4+VLOOKUP($D4,'Production Table'!$B$12:$E$16,2)*($G4/100)*$C4,0)</f>
        <v>376</v>
      </c>
      <c r="L4" s="22">
        <f>ROUND(VLOOKUP($D4,'Production Table'!$B$2:$E$6,3)*($E4/100)*$C4+VLOOKUP($D4,'Production Table'!$B$7:$E$11,3)*($F4/100)*$C4+VLOOKUP($D4,'Production Table'!$B$12:$E$16,3)*($G4/100)*$C4,0)</f>
        <v>866</v>
      </c>
      <c r="M4" s="22">
        <f>ROUND(VLOOKUP($D4,'Production Table'!$B$2:$E$6,4)*($E4/100)*$C4+VLOOKUP($D4,'Production Table'!$B$7:$E$11,4)*($F4/100)*$C4+VLOOKUP($D4,'Production Table'!$B$12:$E$16,4)*($G4/100)*$C4,0)</f>
        <v>392</v>
      </c>
      <c r="N4" s="23">
        <f>ROUND(H4*'Attraction Table'!$B$3+SEData!I4*'Attraction Table'!$B$2+SEData!J4*'Attraction Table'!$B$4,0)</f>
        <v>568</v>
      </c>
    </row>
    <row r="5" spans="1:14">
      <c r="A5" s="18">
        <v>3</v>
      </c>
      <c r="B5" s="19">
        <v>60</v>
      </c>
      <c r="C5" s="19">
        <v>24</v>
      </c>
      <c r="D5" s="33">
        <f t="shared" si="0"/>
        <v>2.5</v>
      </c>
      <c r="E5" s="43">
        <v>9</v>
      </c>
      <c r="F5" s="20">
        <v>12.3</v>
      </c>
      <c r="G5" s="44">
        <f t="shared" si="1"/>
        <v>78.7</v>
      </c>
      <c r="H5" s="49">
        <v>50</v>
      </c>
      <c r="I5" s="21">
        <v>0</v>
      </c>
      <c r="J5" s="50">
        <v>0</v>
      </c>
      <c r="K5" s="37">
        <f>ROUND(VLOOKUP($D5,'Production Table'!$B$2:$E$6,2)*($E5/100)*$C5+VLOOKUP($D5,'Production Table'!$B$7:$E$11,2)*($F5/100)*$C5+VLOOKUP($D5,'Production Table'!$B$12:$E$16,2)*($G5/100)*$C5,0)</f>
        <v>69</v>
      </c>
      <c r="L5" s="22">
        <f>ROUND(VLOOKUP($D5,'Production Table'!$B$2:$E$6,3)*($E5/100)*$C5+VLOOKUP($D5,'Production Table'!$B$7:$E$11,3)*($F5/100)*$C5+VLOOKUP($D5,'Production Table'!$B$12:$E$16,3)*($G5/100)*$C5,0)</f>
        <v>159</v>
      </c>
      <c r="M5" s="22">
        <f>ROUND(VLOOKUP($D5,'Production Table'!$B$2:$E$6,4)*($E5/100)*$C5+VLOOKUP($D5,'Production Table'!$B$7:$E$11,4)*($F5/100)*$C5+VLOOKUP($D5,'Production Table'!$B$12:$E$16,4)*($G5/100)*$C5,0)</f>
        <v>72</v>
      </c>
      <c r="N5" s="23">
        <f>ROUND(H5*'Attraction Table'!$B$3+SEData!I5*'Attraction Table'!$B$2+SEData!J5*'Attraction Table'!$B$4,0)</f>
        <v>1420</v>
      </c>
    </row>
    <row r="6" spans="1:14">
      <c r="A6" s="18">
        <v>4</v>
      </c>
      <c r="B6" s="19">
        <v>125</v>
      </c>
      <c r="C6" s="19">
        <v>70</v>
      </c>
      <c r="D6" s="33">
        <f t="shared" si="0"/>
        <v>1.7857142857142858</v>
      </c>
      <c r="E6" s="43">
        <v>11.2</v>
      </c>
      <c r="F6" s="20">
        <v>41.5</v>
      </c>
      <c r="G6" s="44">
        <f t="shared" si="1"/>
        <v>47.3</v>
      </c>
      <c r="H6" s="49">
        <v>25</v>
      </c>
      <c r="I6" s="21">
        <v>100</v>
      </c>
      <c r="J6" s="50">
        <v>0</v>
      </c>
      <c r="K6" s="37">
        <f>ROUND(VLOOKUP($D6,'Production Table'!$B$2:$E$6,2)*($E6/100)*$C6+VLOOKUP($D6,'Production Table'!$B$7:$E$11,2)*($F6/100)*$C6+VLOOKUP($D6,'Production Table'!$B$12:$E$16,2)*($G6/100)*$C6,0)</f>
        <v>74</v>
      </c>
      <c r="L6" s="22">
        <f>ROUND(VLOOKUP($D6,'Production Table'!$B$2:$E$6,3)*($E6/100)*$C6+VLOOKUP($D6,'Production Table'!$B$7:$E$11,3)*($F6/100)*$C6+VLOOKUP($D6,'Production Table'!$B$12:$E$16,3)*($G6/100)*$C6,0)</f>
        <v>208</v>
      </c>
      <c r="M6" s="22">
        <f>ROUND(VLOOKUP($D6,'Production Table'!$B$2:$E$6,4)*($E6/100)*$C6+VLOOKUP($D6,'Production Table'!$B$7:$E$11,4)*($F6/100)*$C6+VLOOKUP($D6,'Production Table'!$B$12:$E$16,4)*($G6/100)*$C6,0)</f>
        <v>89</v>
      </c>
      <c r="N6" s="23">
        <f>ROUND(H6*'Attraction Table'!$B$3+SEData!I6*'Attraction Table'!$B$2+SEData!J6*'Attraction Table'!$B$4,0)</f>
        <v>1064</v>
      </c>
    </row>
    <row r="7" spans="1:14">
      <c r="A7" s="18">
        <v>5</v>
      </c>
      <c r="B7" s="19">
        <v>450</v>
      </c>
      <c r="C7" s="19">
        <v>200</v>
      </c>
      <c r="D7" s="33">
        <f t="shared" si="0"/>
        <v>2.25</v>
      </c>
      <c r="E7" s="43">
        <v>7.1</v>
      </c>
      <c r="F7" s="20">
        <v>9.8000000000000007</v>
      </c>
      <c r="G7" s="44">
        <f t="shared" si="1"/>
        <v>83.1</v>
      </c>
      <c r="H7" s="49">
        <v>35</v>
      </c>
      <c r="I7" s="21">
        <v>100</v>
      </c>
      <c r="J7" s="50">
        <v>5</v>
      </c>
      <c r="K7" s="37">
        <f>ROUND(VLOOKUP($D7,'Production Table'!$B$2:$E$6,2)*($E7/100)*$C7+VLOOKUP($D7,'Production Table'!$B$7:$E$11,2)*($F7/100)*$C7+VLOOKUP($D7,'Production Table'!$B$12:$E$16,2)*($G7/100)*$C7,0)</f>
        <v>590</v>
      </c>
      <c r="L7" s="22">
        <f>ROUND(VLOOKUP($D7,'Production Table'!$B$2:$E$6,3)*($E7/100)*$C7+VLOOKUP($D7,'Production Table'!$B$7:$E$11,3)*($F7/100)*$C7+VLOOKUP($D7,'Production Table'!$B$12:$E$16,3)*($G7/100)*$C7,0)</f>
        <v>1359</v>
      </c>
      <c r="M7" s="22">
        <f>ROUND(VLOOKUP($D7,'Production Table'!$B$2:$E$6,4)*($E7/100)*$C7+VLOOKUP($D7,'Production Table'!$B$7:$E$11,4)*($F7/100)*$C7+VLOOKUP($D7,'Production Table'!$B$12:$E$16,4)*($G7/100)*$C7,0)</f>
        <v>615</v>
      </c>
      <c r="N7" s="23">
        <f>ROUND(H7*'Attraction Table'!$B$3+SEData!I7*'Attraction Table'!$B$2+SEData!J7*'Attraction Table'!$B$4,0)</f>
        <v>1366</v>
      </c>
    </row>
    <row r="8" spans="1:14" ht="14" thickBot="1">
      <c r="A8" s="24">
        <v>6</v>
      </c>
      <c r="B8" s="25">
        <v>90</v>
      </c>
      <c r="C8" s="25">
        <v>35</v>
      </c>
      <c r="D8" s="34">
        <f t="shared" si="0"/>
        <v>2.5714285714285716</v>
      </c>
      <c r="E8" s="45">
        <v>3.4</v>
      </c>
      <c r="F8" s="26">
        <v>5.6</v>
      </c>
      <c r="G8" s="46">
        <f t="shared" si="1"/>
        <v>91</v>
      </c>
      <c r="H8" s="51">
        <v>40</v>
      </c>
      <c r="I8" s="27">
        <v>0</v>
      </c>
      <c r="J8" s="52">
        <v>0</v>
      </c>
      <c r="K8" s="38">
        <f>ROUND(VLOOKUP($D8,'Production Table'!$B$2:$E$6,2)*($E8/100)*$C8+VLOOKUP($D8,'Production Table'!$B$7:$E$11,2)*($F8/100)*$C8+VLOOKUP($D8,'Production Table'!$B$12:$E$16,2)*($G8/100)*$C8,0)</f>
        <v>108</v>
      </c>
      <c r="L8" s="28">
        <f>ROUND(VLOOKUP($D8,'Production Table'!$B$2:$E$6,3)*($E8/100)*$C8+VLOOKUP($D8,'Production Table'!$B$7:$E$11,3)*($F8/100)*$C8+VLOOKUP($D8,'Production Table'!$B$12:$E$16,3)*($G8/100)*$C8,0)</f>
        <v>248</v>
      </c>
      <c r="M8" s="28">
        <f>ROUND(VLOOKUP($D8,'Production Table'!$B$2:$E$6,4)*($E8/100)*$C8+VLOOKUP($D8,'Production Table'!$B$7:$E$11,4)*($F8/100)*$C8+VLOOKUP($D8,'Production Table'!$B$12:$E$16,4)*($G8/100)*$C8,0)</f>
        <v>112</v>
      </c>
      <c r="N8" s="29">
        <f>ROUND(H8*'Attraction Table'!$B$3+SEData!I8*'Attraction Table'!$B$2+SEData!J8*'Attraction Table'!$B$4,0)</f>
        <v>1136</v>
      </c>
    </row>
    <row r="9" spans="1:14" ht="14" thickTop="1">
      <c r="B9" s="3">
        <f>SUM(B3:B8)</f>
        <v>1325</v>
      </c>
      <c r="C9" s="3">
        <f t="shared" ref="C9:J9" si="2">SUM(C3:C8)</f>
        <v>617</v>
      </c>
      <c r="H9">
        <f t="shared" si="2"/>
        <v>200</v>
      </c>
      <c r="I9">
        <f t="shared" si="2"/>
        <v>260</v>
      </c>
      <c r="J9">
        <f t="shared" si="2"/>
        <v>21</v>
      </c>
      <c r="K9" s="4">
        <f>SUM(K3:K8)</f>
        <v>1466</v>
      </c>
      <c r="L9" s="4">
        <f t="shared" ref="L9:M9" si="3">SUM(L3:L8)</f>
        <v>3414</v>
      </c>
      <c r="M9" s="4">
        <f t="shared" si="3"/>
        <v>1540</v>
      </c>
      <c r="N9" s="3">
        <f>SUM(N3:N8)</f>
        <v>6676</v>
      </c>
    </row>
    <row r="13" spans="1:14">
      <c r="B13" s="2" t="s">
        <v>2</v>
      </c>
      <c r="K13" s="5" t="s">
        <v>3</v>
      </c>
    </row>
    <row r="16" spans="1:14">
      <c r="A16" t="s">
        <v>21</v>
      </c>
    </row>
    <row r="21" spans="1:1">
      <c r="A21" t="s">
        <v>22</v>
      </c>
    </row>
    <row r="22" spans="1:1">
      <c r="A22" t="s">
        <v>23</v>
      </c>
    </row>
    <row r="36" spans="2:7">
      <c r="B36" s="1"/>
      <c r="C36" s="1"/>
      <c r="D36" s="1"/>
      <c r="E36" s="1"/>
      <c r="F36" s="1"/>
      <c r="G36" s="1"/>
    </row>
  </sheetData>
  <mergeCells count="3">
    <mergeCell ref="K1:M1"/>
    <mergeCell ref="E1:G1"/>
    <mergeCell ref="H1:J1"/>
  </mergeCells>
  <phoneticPr fontId="2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29"/>
  <sheetViews>
    <sheetView workbookViewId="0"/>
  </sheetViews>
  <sheetFormatPr baseColWidth="10" defaultRowHeight="13"/>
  <sheetData>
    <row r="1" spans="1:5">
      <c r="A1" t="s">
        <v>31</v>
      </c>
      <c r="B1" t="s">
        <v>27</v>
      </c>
      <c r="C1" t="s">
        <v>24</v>
      </c>
      <c r="D1" t="s">
        <v>25</v>
      </c>
      <c r="E1" t="s">
        <v>26</v>
      </c>
    </row>
    <row r="2" spans="1:5">
      <c r="A2">
        <v>1</v>
      </c>
      <c r="B2">
        <v>1</v>
      </c>
      <c r="C2">
        <v>0.72000000000000008</v>
      </c>
      <c r="D2">
        <v>2.0160000000000005</v>
      </c>
      <c r="E2">
        <v>0.86399999999999999</v>
      </c>
    </row>
    <row r="3" spans="1:5">
      <c r="A3">
        <v>1</v>
      </c>
      <c r="B3">
        <v>2</v>
      </c>
      <c r="C3">
        <v>1.61</v>
      </c>
      <c r="D3">
        <v>3.71</v>
      </c>
      <c r="E3">
        <v>1.68</v>
      </c>
    </row>
    <row r="4" spans="1:5">
      <c r="A4">
        <v>1</v>
      </c>
      <c r="B4">
        <v>3</v>
      </c>
      <c r="C4">
        <v>2.4860000000000002</v>
      </c>
      <c r="D4">
        <v>6.1020000000000012</v>
      </c>
      <c r="E4">
        <v>2.7120000000000002</v>
      </c>
    </row>
    <row r="5" spans="1:5">
      <c r="A5">
        <v>1</v>
      </c>
      <c r="B5">
        <v>4</v>
      </c>
      <c r="C5">
        <v>2.4119999999999999</v>
      </c>
      <c r="D5">
        <v>8.1739999999999995</v>
      </c>
      <c r="E5">
        <v>2.8140000000000001</v>
      </c>
    </row>
    <row r="6" spans="1:5">
      <c r="A6">
        <v>1</v>
      </c>
      <c r="B6">
        <v>5</v>
      </c>
      <c r="C6">
        <v>3.1920000000000002</v>
      </c>
      <c r="D6">
        <v>9.911999999999999</v>
      </c>
      <c r="E6">
        <v>3.6960000000000002</v>
      </c>
    </row>
    <row r="7" spans="1:5">
      <c r="A7">
        <v>2</v>
      </c>
      <c r="B7">
        <v>1</v>
      </c>
      <c r="C7" s="1">
        <v>0.72000000000000008</v>
      </c>
      <c r="D7" s="1">
        <v>2.0160000000000005</v>
      </c>
      <c r="E7" s="1">
        <v>0.86399999999999999</v>
      </c>
    </row>
    <row r="8" spans="1:5">
      <c r="A8">
        <v>2</v>
      </c>
      <c r="B8">
        <v>2</v>
      </c>
      <c r="C8" s="1">
        <v>1.61</v>
      </c>
      <c r="D8" s="1">
        <v>3.71</v>
      </c>
      <c r="E8" s="1">
        <v>1.68</v>
      </c>
    </row>
    <row r="9" spans="1:5">
      <c r="A9">
        <v>2</v>
      </c>
      <c r="B9">
        <v>3</v>
      </c>
      <c r="C9" s="1">
        <v>2.4860000000000002</v>
      </c>
      <c r="D9" s="1">
        <v>6.1020000000000012</v>
      </c>
      <c r="E9" s="1">
        <v>2.7120000000000002</v>
      </c>
    </row>
    <row r="10" spans="1:5">
      <c r="A10">
        <v>2</v>
      </c>
      <c r="B10">
        <v>4</v>
      </c>
      <c r="C10" s="1">
        <v>2.4119999999999999</v>
      </c>
      <c r="D10" s="1">
        <v>8.1739999999999995</v>
      </c>
      <c r="E10" s="1">
        <v>2.8140000000000001</v>
      </c>
    </row>
    <row r="11" spans="1:5">
      <c r="A11">
        <v>2</v>
      </c>
      <c r="B11">
        <v>5</v>
      </c>
      <c r="C11" s="1">
        <v>3.1920000000000002</v>
      </c>
      <c r="D11" s="1">
        <v>9.911999999999999</v>
      </c>
      <c r="E11" s="1">
        <v>3.6960000000000002</v>
      </c>
    </row>
    <row r="12" spans="1:5">
      <c r="A12">
        <v>3</v>
      </c>
      <c r="B12">
        <v>1</v>
      </c>
      <c r="C12" s="1">
        <v>1.4400000000000002</v>
      </c>
      <c r="D12" s="1">
        <v>4.0320000000000009</v>
      </c>
      <c r="E12" s="1">
        <v>1.728</v>
      </c>
    </row>
    <row r="13" spans="1:5">
      <c r="A13">
        <v>3</v>
      </c>
      <c r="B13">
        <v>2</v>
      </c>
      <c r="C13" s="1">
        <v>3.22</v>
      </c>
      <c r="D13" s="1">
        <v>7.42</v>
      </c>
      <c r="E13" s="1">
        <v>3.36</v>
      </c>
    </row>
    <row r="14" spans="1:5">
      <c r="A14">
        <v>3</v>
      </c>
      <c r="B14">
        <v>3</v>
      </c>
      <c r="C14" s="1">
        <v>4.9720000000000004</v>
      </c>
      <c r="D14" s="1">
        <v>12.204000000000002</v>
      </c>
      <c r="E14" s="1">
        <v>5.4240000000000004</v>
      </c>
    </row>
    <row r="15" spans="1:5">
      <c r="A15">
        <v>3</v>
      </c>
      <c r="B15">
        <v>4</v>
      </c>
      <c r="C15" s="1">
        <v>4.8239999999999998</v>
      </c>
      <c r="D15" s="1">
        <v>16.347999999999999</v>
      </c>
      <c r="E15" s="1">
        <v>5.6280000000000001</v>
      </c>
    </row>
    <row r="16" spans="1:5">
      <c r="A16">
        <v>3</v>
      </c>
      <c r="B16">
        <v>5</v>
      </c>
      <c r="C16" s="1">
        <v>6.3840000000000003</v>
      </c>
      <c r="D16" s="1">
        <v>19.823999999999998</v>
      </c>
      <c r="E16" s="1">
        <v>7.3920000000000003</v>
      </c>
    </row>
    <row r="17" spans="1:5">
      <c r="C17" s="1"/>
      <c r="D17" s="1"/>
      <c r="E17" s="1"/>
    </row>
    <row r="18" spans="1:5">
      <c r="C18" s="1"/>
      <c r="D18" s="1"/>
      <c r="E18" s="1"/>
    </row>
    <row r="19" spans="1:5">
      <c r="A19" t="s">
        <v>32</v>
      </c>
      <c r="C19" s="1"/>
      <c r="D19" s="1"/>
      <c r="E19" s="1"/>
    </row>
    <row r="20" spans="1:5">
      <c r="C20" s="1"/>
      <c r="D20" s="1"/>
      <c r="E20" s="1"/>
    </row>
    <row r="21" spans="1:5">
      <c r="A21" t="s">
        <v>0</v>
      </c>
      <c r="C21" s="1"/>
      <c r="D21" s="1"/>
      <c r="E21" s="1"/>
    </row>
    <row r="22" spans="1:5">
      <c r="C22" s="1"/>
      <c r="D22" s="1"/>
      <c r="E22" s="1"/>
    </row>
    <row r="23" spans="1:5">
      <c r="A23" t="s">
        <v>21</v>
      </c>
      <c r="C23" s="1"/>
      <c r="D23" s="1"/>
      <c r="E23" s="1"/>
    </row>
    <row r="24" spans="1:5">
      <c r="C24" s="1"/>
      <c r="D24" s="1"/>
      <c r="E24" s="1"/>
    </row>
    <row r="25" spans="1:5">
      <c r="C25" s="1"/>
      <c r="D25" s="1"/>
      <c r="E25" s="1"/>
    </row>
    <row r="26" spans="1:5">
      <c r="C26" s="1"/>
      <c r="D26" s="1"/>
      <c r="E26" s="1"/>
    </row>
    <row r="28" spans="1:5">
      <c r="A28" t="s">
        <v>22</v>
      </c>
    </row>
    <row r="29" spans="1:5">
      <c r="A29" t="s">
        <v>23</v>
      </c>
    </row>
  </sheetData>
  <sheetCalcPr fullCalcOnLoad="1"/>
  <phoneticPr fontId="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17"/>
  <sheetViews>
    <sheetView workbookViewId="0"/>
  </sheetViews>
  <sheetFormatPr baseColWidth="10" defaultRowHeight="13"/>
  <sheetData>
    <row r="1" spans="1:2">
      <c r="B1" t="s">
        <v>1</v>
      </c>
    </row>
    <row r="2" spans="1:2">
      <c r="A2" t="s">
        <v>28</v>
      </c>
      <c r="B2">
        <v>3.54</v>
      </c>
    </row>
    <row r="3" spans="1:2">
      <c r="A3" t="s">
        <v>29</v>
      </c>
      <c r="B3">
        <v>28.4</v>
      </c>
    </row>
    <row r="4" spans="1:2">
      <c r="A4" t="s">
        <v>30</v>
      </c>
      <c r="B4">
        <v>3.59</v>
      </c>
    </row>
    <row r="7" spans="1:2">
      <c r="A7" t="s">
        <v>32</v>
      </c>
    </row>
    <row r="9" spans="1:2">
      <c r="A9" t="s">
        <v>0</v>
      </c>
    </row>
    <row r="11" spans="1:2">
      <c r="A11" t="s">
        <v>21</v>
      </c>
    </row>
    <row r="16" spans="1:2">
      <c r="A16" t="s">
        <v>22</v>
      </c>
    </row>
    <row r="17" spans="1:1">
      <c r="A17" t="s">
        <v>23</v>
      </c>
    </row>
  </sheetData>
  <sheetCalcPr fullCalcOnLoad="1"/>
  <phoneticPr fontId="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SEData</vt:lpstr>
      <vt:lpstr>Production Table</vt:lpstr>
      <vt:lpstr>Attraction Table</vt:lpstr>
    </vt:vector>
  </TitlesOfParts>
  <Company>Siliconcreek.net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Rohne</dc:creator>
  <cp:lastModifiedBy>Andrew Rohne</cp:lastModifiedBy>
  <dcterms:created xsi:type="dcterms:W3CDTF">2008-05-28T01:29:23Z</dcterms:created>
  <dcterms:modified xsi:type="dcterms:W3CDTF">2008-06-15T12:50:31Z</dcterms:modified>
</cp:coreProperties>
</file>